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m\Dropbox\biomv2\2015\godisnja_skupstina 21.12.2015\"/>
    </mc:Choice>
  </mc:AlternateContent>
  <bookViews>
    <workbookView xWindow="0" yWindow="0" windowWidth="13260" windowHeight="3945"/>
  </bookViews>
  <sheets>
    <sheet name="Fin plan 2016" sheetId="1" r:id="rId1"/>
  </sheets>
  <definedNames>
    <definedName name="_xlnm.Print_Area" localSheetId="0">'Fin plan 2016'!$A$1:$L$43</definedName>
  </definedNames>
  <calcPr calcId="152511"/>
</workbook>
</file>

<file path=xl/calcChain.xml><?xml version="1.0" encoding="utf-8"?>
<calcChain xmlns="http://schemas.openxmlformats.org/spreadsheetml/2006/main">
  <c r="C41" i="1" l="1"/>
  <c r="F12" i="1" l="1"/>
  <c r="D28" i="1" l="1"/>
  <c r="E28" i="1" s="1"/>
  <c r="D6" i="1" l="1"/>
  <c r="D7" i="1"/>
  <c r="D8" i="1"/>
  <c r="D9" i="1"/>
  <c r="D11" i="1"/>
  <c r="D4" i="1"/>
  <c r="D15" i="1"/>
  <c r="E15" i="1" s="1"/>
  <c r="D17" i="1"/>
  <c r="E17" i="1" s="1"/>
  <c r="D19" i="1"/>
  <c r="E19" i="1" s="1"/>
  <c r="D20" i="1"/>
  <c r="D21" i="1"/>
  <c r="D22" i="1"/>
  <c r="D23" i="1"/>
  <c r="E23" i="1" s="1"/>
  <c r="D24" i="1"/>
  <c r="E24" i="1" s="1"/>
  <c r="D25" i="1"/>
  <c r="E25" i="1" s="1"/>
  <c r="D26" i="1"/>
  <c r="E26" i="1" s="1"/>
  <c r="D27" i="1"/>
  <c r="E27" i="1" s="1"/>
  <c r="D29" i="1"/>
  <c r="E29" i="1" s="1"/>
  <c r="D33" i="1"/>
  <c r="D34" i="1"/>
  <c r="E34" i="1" s="1"/>
  <c r="D35" i="1"/>
  <c r="D36" i="1"/>
  <c r="D37" i="1"/>
  <c r="D38" i="1"/>
  <c r="E38" i="1" s="1"/>
  <c r="D39" i="1"/>
  <c r="D40" i="1"/>
  <c r="E33" i="1" l="1"/>
  <c r="D41" i="1"/>
  <c r="E16" i="1"/>
  <c r="E20" i="1"/>
  <c r="E21" i="1"/>
  <c r="E22" i="1"/>
  <c r="E31" i="1"/>
  <c r="E35" i="1"/>
  <c r="E36" i="1"/>
  <c r="E37" i="1"/>
  <c r="E39" i="1"/>
  <c r="E40" i="1"/>
  <c r="E6" i="1"/>
  <c r="E7" i="1"/>
  <c r="E8" i="1"/>
  <c r="E9" i="1"/>
  <c r="E11" i="1"/>
  <c r="E4" i="1"/>
  <c r="C12" i="1"/>
  <c r="C43" i="1" s="1"/>
  <c r="E41" i="1" l="1"/>
  <c r="E12" i="1"/>
  <c r="E43" i="1" s="1"/>
  <c r="D12" i="1"/>
  <c r="D43" i="1" s="1"/>
  <c r="F41" i="1"/>
  <c r="H40" i="1"/>
  <c r="I40" i="1" s="1"/>
  <c r="H38" i="1"/>
  <c r="I38" i="1" s="1"/>
  <c r="H35" i="1"/>
  <c r="I35" i="1" s="1"/>
  <c r="H33" i="1"/>
  <c r="I33" i="1" s="1"/>
  <c r="H32" i="1"/>
  <c r="I32" i="1" s="1"/>
  <c r="H29" i="1"/>
  <c r="J29" i="1" s="1"/>
  <c r="H27" i="1"/>
  <c r="H22" i="1"/>
  <c r="H19" i="1"/>
  <c r="H14" i="1"/>
  <c r="H11" i="1"/>
  <c r="I11" i="1" s="1"/>
  <c r="H10" i="1"/>
  <c r="I10" i="1" s="1"/>
  <c r="H8" i="1"/>
  <c r="H6" i="1"/>
  <c r="H5" i="1"/>
  <c r="H4" i="1"/>
  <c r="F43" i="1" l="1"/>
  <c r="I41" i="1"/>
  <c r="I12" i="1"/>
  <c r="H9" i="1" l="1"/>
  <c r="H12" i="1" s="1"/>
  <c r="H26" i="1"/>
  <c r="H18" i="1" l="1"/>
  <c r="H41" i="1" s="1"/>
</calcChain>
</file>

<file path=xl/sharedStrings.xml><?xml version="1.0" encoding="utf-8"?>
<sst xmlns="http://schemas.openxmlformats.org/spreadsheetml/2006/main" count="73" uniqueCount="71">
  <si>
    <t>Račun iz rač. plana</t>
  </si>
  <si>
    <t>Opis</t>
  </si>
  <si>
    <t>Plan 2016</t>
  </si>
  <si>
    <t>Revidirano</t>
  </si>
  <si>
    <t>Razlika</t>
  </si>
  <si>
    <t>I. PRIHODI</t>
  </si>
  <si>
    <t>Prihodi od prodaje roba i pružanja usluga</t>
  </si>
  <si>
    <t>Prihodi od članaraina</t>
  </si>
  <si>
    <t>Prihodi po posebnim propisima</t>
  </si>
  <si>
    <t>Prihodi od imovine</t>
  </si>
  <si>
    <t>Prihodi od donacija</t>
  </si>
  <si>
    <t>Ostali prihodi</t>
  </si>
  <si>
    <t>Prihod od povezanih NPO</t>
  </si>
  <si>
    <t>Ukupno</t>
  </si>
  <si>
    <t>II. RASHODI</t>
  </si>
  <si>
    <t>Materijalni rashodi</t>
  </si>
  <si>
    <t>Naknade troškova služebnih putovanja</t>
  </si>
  <si>
    <t>Usluge telefona, pošte i prijevoza, održavanja, komunalne, zakupnine i najam</t>
  </si>
  <si>
    <t>Intelektualne i osobne usluge</t>
  </si>
  <si>
    <t>Rashodi amortizacije</t>
  </si>
  <si>
    <t>Financijski rashodi</t>
  </si>
  <si>
    <t>Donacije</t>
  </si>
  <si>
    <t>Ostali rashodi</t>
  </si>
  <si>
    <t>I.- II. Razlika prihoda i rashoda</t>
  </si>
  <si>
    <t>Rashodi vezani uz financiranje povezanih NPO</t>
  </si>
  <si>
    <t xml:space="preserve">Rashodi za zaposlene </t>
  </si>
  <si>
    <t>5221//
5222</t>
  </si>
  <si>
    <t>Obrazloženje plana</t>
  </si>
  <si>
    <t>Izvršeno do 30.9.2015.</t>
  </si>
  <si>
    <t>Procjena do 31.12.2015.</t>
  </si>
  <si>
    <t>Prihodi po posebnim propisima iz proračuna</t>
  </si>
  <si>
    <t>Plaće</t>
  </si>
  <si>
    <t>Ostali rashodi za radnike</t>
  </si>
  <si>
    <t>Doprinosi na plaće</t>
  </si>
  <si>
    <t>Službena putovanja</t>
  </si>
  <si>
    <t>Naknade za prijevoz, za rad na terenu i odvojeni život</t>
  </si>
  <si>
    <t>Stručno usavršavanje radnika</t>
  </si>
  <si>
    <t>Naknade volonterima</t>
  </si>
  <si>
    <t>Naknade ostalim osobama izvan radnog odnosa</t>
  </si>
  <si>
    <t>Naknade za obavljanje aktivnosti</t>
  </si>
  <si>
    <t>Premije osiguranja</t>
  </si>
  <si>
    <t>Reprezentacija</t>
  </si>
  <si>
    <t>Članarine</t>
  </si>
  <si>
    <t>Bankarske usluge i usluge platnog prometa</t>
  </si>
  <si>
    <t>Stipendije</t>
  </si>
  <si>
    <t>Kapitalne donacije</t>
  </si>
  <si>
    <t>Rashodi za ostala porezna davanja</t>
  </si>
  <si>
    <t>Rashod za usluge</t>
  </si>
  <si>
    <t>Rashodi za materijal i energiju</t>
  </si>
  <si>
    <t>Transferi donacija partnerima - uglavnom IPA sredstva</t>
  </si>
  <si>
    <t>Manjak/višak prihoda - 
preneseno iz prethodne godine</t>
  </si>
  <si>
    <t>Plan u 2015.</t>
  </si>
  <si>
    <t>Projekti financirani od strane Javnih ustanova parkova prirode i nacionalnih parkova kao i županijskij Javnih ustanova i Ministarstva zaštite okoliša i prirode. Većina iznosa već je ugovorena ili pred ugovaranjem dok se za manji udio sklapanje ugovora tek očekuje u prvom kvartalu.</t>
  </si>
  <si>
    <t>Obzirom na projekte koji u cilju imaju veće uključivanje javnosti očekivan je i porast broja članova, a time i prikupljenih članarina</t>
  </si>
  <si>
    <t>Većina projekata financirana iz donacija već je potpisana te se očekue priliv sredstava koji će ovisiti o dinamici trošenja doniranih sredstava</t>
  </si>
  <si>
    <t>Predviđen je porast broja zaposlenika obzirom na povećanje opsega posla te je stoga trošak za zaposlenike povećan u odnosu na prethodnu godinu.</t>
  </si>
  <si>
    <t>Obzirom na povećanje broja zaposlenika povećan je i iznos za plaće</t>
  </si>
  <si>
    <t>Obzirom na povećanje iznosa za plaće razmjerno tome povećan je i iznos za doprinos</t>
  </si>
  <si>
    <t>Obzirom na skori završetak projekta koji je zahtijevao velik terenski napor u kratkom vremenu, ali i početak više drugih projekata kojima su aktivnosti bolje raspoređene tijekom cijele godine plan je da većinu terenskih istraživanja i službenih putovanja odrade zaposlaenici.</t>
  </si>
  <si>
    <t>Naknada za prijevoz radnicima koji su zaposleni preko javnih radova</t>
  </si>
  <si>
    <t>Naknade za džeparac i hranu volonterima u sklopu programa European Voluntary Service</t>
  </si>
  <si>
    <t>Troškovi predviđeni u projektima financiranih iz donacija</t>
  </si>
  <si>
    <t>Zbog povećanja udjela službenih putovanja službenim vozilima te plaćanja režijskih troškova za veći ured u Zagrebu i ured u Sinju kao i troškova režija za volontere iznos je povećan u odnosu na prethodnu godinu</t>
  </si>
  <si>
    <t>Troškovi su povećani zbog plaćanja osiguranja i za ured u Sinju.</t>
  </si>
  <si>
    <t>U sklopu projekata financiranih iz donacija predviđene su radionice na kojima BIOM pokriva troškove prehrane.</t>
  </si>
  <si>
    <t>Iznos za članstvo u međunarodnim i domaćim organizacijama neće se mijenjati.</t>
  </si>
  <si>
    <t>Povećanje količine nabavljenih sredstava za rad i opreme zahtijeva i veći iznos za amortizaciju.</t>
  </si>
  <si>
    <t>Zbog povećanog prometa kapitala predviđena su i veća sredstva za bankarske usluge i usluge platnog prometa</t>
  </si>
  <si>
    <t>Zbog povećanog prometa kapitala predviđena su i veća sredstva za bankarske usluge, negativne tečajne razlike, zatezne kamate</t>
  </si>
  <si>
    <t>Donacije za plaćanje stipendije za postdiplomske studente</t>
  </si>
  <si>
    <t>Obzirom na veći ostvareni promet  predviđen je porast od 50% u odnosu na prethodnu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</si>
</sst>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(#,##0.00;\(#,##0.00\)"/>
  </numFmts>
  <fonts count="14"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Helvetica Neue"/>
    </font>
    <font>
      <b/>
      <sz val="14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1" fillId="0" borderId="0"/>
    <xf numFmtId="0" fontId="11" fillId="0" borderId="0" applyNumberFormat="0" applyFill="0" applyBorder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164" fontId="3" fillId="0" borderId="12" xfId="0" applyNumberFormat="1" applyFont="1" applyFill="1" applyBorder="1" applyAlignment="1">
      <alignment vertical="center" wrapText="1"/>
    </xf>
    <xf numFmtId="3" fontId="8" fillId="0" borderId="13" xfId="0" applyNumberFormat="1" applyFont="1" applyFill="1" applyBorder="1" applyAlignment="1">
      <alignment horizontal="center" wrapText="1"/>
    </xf>
    <xf numFmtId="3" fontId="9" fillId="0" borderId="16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8" fillId="0" borderId="7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12" fillId="0" borderId="6" xfId="0" applyNumberFormat="1" applyFont="1" applyBorder="1" applyAlignment="1">
      <alignment horizontal="left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 wrapText="1"/>
    </xf>
    <xf numFmtId="0" fontId="6" fillId="0" borderId="12" xfId="1" applyFont="1" applyFill="1" applyBorder="1" applyAlignment="1">
      <alignment horizontal="left" wrapText="1"/>
    </xf>
    <xf numFmtId="164" fontId="4" fillId="0" borderId="15" xfId="0" applyNumberFormat="1" applyFont="1" applyBorder="1" applyAlignment="1">
      <alignment horizontal="left" wrapText="1"/>
    </xf>
    <xf numFmtId="164" fontId="5" fillId="2" borderId="18" xfId="0" applyNumberFormat="1" applyFont="1" applyFill="1" applyBorder="1" applyAlignment="1">
      <alignment vertical="center" wrapText="1"/>
    </xf>
    <xf numFmtId="164" fontId="5" fillId="2" borderId="18" xfId="0" applyNumberFormat="1" applyFont="1" applyFill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4" fontId="3" fillId="0" borderId="9" xfId="0" applyNumberFormat="1" applyFont="1" applyFill="1" applyBorder="1" applyAlignment="1">
      <alignment horizontal="right" wrapText="1"/>
    </xf>
    <xf numFmtId="4" fontId="3" fillId="0" borderId="12" xfId="0" applyNumberFormat="1" applyFont="1" applyFill="1" applyBorder="1" applyAlignment="1">
      <alignment horizontal="right" wrapText="1"/>
    </xf>
    <xf numFmtId="4" fontId="3" fillId="0" borderId="12" xfId="0" applyNumberFormat="1" applyFont="1" applyFill="1" applyBorder="1" applyAlignment="1">
      <alignment horizontal="left" wrapText="1"/>
    </xf>
    <xf numFmtId="4" fontId="3" fillId="0" borderId="12" xfId="0" applyNumberFormat="1" applyFont="1" applyFill="1" applyBorder="1" applyAlignment="1">
      <alignment wrapText="1"/>
    </xf>
    <xf numFmtId="4" fontId="4" fillId="0" borderId="15" xfId="0" applyNumberFormat="1" applyFont="1" applyBorder="1" applyAlignment="1">
      <alignment wrapText="1"/>
    </xf>
    <xf numFmtId="4" fontId="3" fillId="0" borderId="9" xfId="0" applyNumberFormat="1" applyFont="1" applyFill="1" applyBorder="1" applyAlignment="1">
      <alignment horizontal="left" wrapText="1"/>
    </xf>
    <xf numFmtId="4" fontId="6" fillId="0" borderId="12" xfId="1" applyNumberFormat="1" applyFont="1" applyFill="1" applyBorder="1" applyAlignment="1">
      <alignment horizontal="left" wrapText="1"/>
    </xf>
    <xf numFmtId="4" fontId="4" fillId="0" borderId="15" xfId="0" applyNumberFormat="1" applyFont="1" applyBorder="1" applyAlignment="1">
      <alignment horizontal="right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right" wrapText="1"/>
    </xf>
    <xf numFmtId="3" fontId="3" fillId="0" borderId="9" xfId="0" applyNumberFormat="1" applyFont="1" applyFill="1" applyBorder="1" applyAlignment="1">
      <alignment horizontal="center" wrapText="1"/>
    </xf>
    <xf numFmtId="3" fontId="3" fillId="0" borderId="12" xfId="0" applyNumberFormat="1" applyFont="1" applyFill="1" applyBorder="1" applyAlignment="1">
      <alignment horizontal="right" wrapText="1"/>
    </xf>
    <xf numFmtId="3" fontId="3" fillId="0" borderId="12" xfId="0" applyNumberFormat="1" applyFont="1" applyFill="1" applyBorder="1" applyAlignment="1">
      <alignment horizontal="center" wrapText="1"/>
    </xf>
    <xf numFmtId="3" fontId="7" fillId="0" borderId="12" xfId="0" applyNumberFormat="1" applyFont="1" applyFill="1" applyBorder="1" applyAlignment="1">
      <alignment horizontal="center" wrapText="1"/>
    </xf>
    <xf numFmtId="3" fontId="4" fillId="0" borderId="15" xfId="0" applyNumberFormat="1" applyFont="1" applyBorder="1" applyAlignment="1">
      <alignment horizontal="right" wrapText="1"/>
    </xf>
    <xf numFmtId="3" fontId="5" fillId="0" borderId="15" xfId="0" applyNumberFormat="1" applyFont="1" applyBorder="1" applyAlignment="1">
      <alignment horizontal="center" wrapText="1"/>
    </xf>
    <xf numFmtId="3" fontId="5" fillId="2" borderId="18" xfId="0" applyNumberFormat="1" applyFont="1" applyFill="1" applyBorder="1" applyAlignment="1">
      <alignment horizontal="right" vertical="top" wrapText="1"/>
    </xf>
    <xf numFmtId="3" fontId="5" fillId="2" borderId="18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 wrapText="1"/>
    </xf>
    <xf numFmtId="3" fontId="4" fillId="0" borderId="6" xfId="0" applyNumberFormat="1" applyFont="1" applyBorder="1" applyAlignment="1">
      <alignment horizontal="right" wrapText="1"/>
    </xf>
    <xf numFmtId="3" fontId="5" fillId="0" borderId="6" xfId="0" applyNumberFormat="1" applyFont="1" applyBorder="1" applyAlignment="1">
      <alignment horizontal="center" wrapText="1"/>
    </xf>
    <xf numFmtId="3" fontId="4" fillId="2" borderId="18" xfId="0" applyNumberFormat="1" applyFont="1" applyFill="1" applyBorder="1" applyAlignment="1">
      <alignment horizontal="right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top" wrapText="1"/>
    </xf>
    <xf numFmtId="3" fontId="13" fillId="2" borderId="19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right" wrapText="1"/>
    </xf>
    <xf numFmtId="4" fontId="4" fillId="2" borderId="18" xfId="0" applyNumberFormat="1" applyFont="1" applyFill="1" applyBorder="1" applyAlignment="1">
      <alignment horizontal="right" wrapText="1"/>
    </xf>
    <xf numFmtId="4" fontId="4" fillId="0" borderId="15" xfId="0" applyNumberFormat="1" applyFont="1" applyBorder="1" applyAlignment="1"/>
    <xf numFmtId="3" fontId="8" fillId="0" borderId="10" xfId="0" applyNumberFormat="1" applyFont="1" applyFill="1" applyBorder="1" applyAlignment="1">
      <alignment horizontal="center" wrapText="1"/>
    </xf>
  </cellXfs>
  <cellStyles count="15">
    <cellStyle name="Currency 2" xfId="2"/>
    <cellStyle name="Currency 2 2" xfId="3"/>
    <cellStyle name="Currency 3" xfId="4"/>
    <cellStyle name="Currency 3 2" xfId="5"/>
    <cellStyle name="Normal" xfId="0" builtinId="0"/>
    <cellStyle name="Normal 2" xfId="6"/>
    <cellStyle name="Normal 2 2" xfId="7"/>
    <cellStyle name="Normal 3" xfId="8"/>
    <cellStyle name="Normal 3 2" xfId="9"/>
    <cellStyle name="Normal 4" xfId="10"/>
    <cellStyle name="Normal 5" xfId="1"/>
    <cellStyle name="Normal 5 2" xfId="11"/>
    <cellStyle name="Normal 6" xfId="12"/>
    <cellStyle name="Normal 7" xfId="13"/>
    <cellStyle name="Normal 7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43"/>
  <sheetViews>
    <sheetView tabSelected="1" zoomScaleNormal="10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6" sqref="K16"/>
    </sheetView>
  </sheetViews>
  <sheetFormatPr defaultColWidth="10.85546875" defaultRowHeight="12.75"/>
  <cols>
    <col min="1" max="1" width="12.42578125" style="17" customWidth="1"/>
    <col min="2" max="2" width="43.85546875" style="4" customWidth="1"/>
    <col min="3" max="5" width="15.7109375" style="4" customWidth="1"/>
    <col min="6" max="6" width="17.140625" style="18" customWidth="1"/>
    <col min="7" max="7" width="14.7109375" style="18" hidden="1" customWidth="1"/>
    <col min="8" max="8" width="15" style="18" hidden="1" customWidth="1"/>
    <col min="9" max="10" width="14.7109375" style="18" hidden="1" customWidth="1"/>
    <col min="11" max="11" width="87.42578125" style="18" customWidth="1"/>
    <col min="12" max="12" width="8" style="4" customWidth="1"/>
    <col min="13" max="16384" width="10.85546875" style="4"/>
  </cols>
  <sheetData>
    <row r="1" spans="1:14" ht="15.75" thickBot="1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2"/>
    </row>
    <row r="2" spans="1:14" ht="32.25" thickBot="1">
      <c r="A2" s="5" t="s">
        <v>0</v>
      </c>
      <c r="B2" s="20" t="s">
        <v>1</v>
      </c>
      <c r="C2" s="29" t="s">
        <v>28</v>
      </c>
      <c r="D2" s="29" t="s">
        <v>29</v>
      </c>
      <c r="E2" s="29" t="s">
        <v>51</v>
      </c>
      <c r="F2" s="29" t="s">
        <v>2</v>
      </c>
      <c r="G2" s="29" t="s">
        <v>3</v>
      </c>
      <c r="H2" s="29" t="s">
        <v>4</v>
      </c>
      <c r="I2" s="29"/>
      <c r="J2" s="29"/>
      <c r="K2" s="6" t="s">
        <v>27</v>
      </c>
      <c r="L2" s="2"/>
    </row>
    <row r="3" spans="1:14" ht="16.5" thickBot="1">
      <c r="A3" s="40"/>
      <c r="B3" s="21" t="s">
        <v>5</v>
      </c>
      <c r="C3" s="21"/>
      <c r="D3" s="21"/>
      <c r="E3" s="21"/>
      <c r="F3" s="41"/>
      <c r="G3" s="41"/>
      <c r="H3" s="41"/>
      <c r="I3" s="42"/>
      <c r="J3" s="42"/>
      <c r="K3" s="43"/>
      <c r="L3" s="2"/>
      <c r="M3" s="31"/>
      <c r="N3" s="7"/>
    </row>
    <row r="4" spans="1:14" ht="38.25">
      <c r="A4" s="8">
        <v>31</v>
      </c>
      <c r="B4" s="22" t="s">
        <v>6</v>
      </c>
      <c r="C4" s="32">
        <v>777394</v>
      </c>
      <c r="D4" s="32">
        <f>C4/3</f>
        <v>259131.33333333334</v>
      </c>
      <c r="E4" s="32">
        <f>D4+C4</f>
        <v>1036525.3333333334</v>
      </c>
      <c r="F4" s="32">
        <v>1550000</v>
      </c>
      <c r="G4" s="44"/>
      <c r="H4" s="44">
        <f>F4-G4</f>
        <v>1550000</v>
      </c>
      <c r="I4" s="45"/>
      <c r="J4" s="45"/>
      <c r="K4" s="64" t="s">
        <v>52</v>
      </c>
      <c r="L4" s="2"/>
      <c r="M4" s="7"/>
      <c r="N4" s="7"/>
    </row>
    <row r="5" spans="1:14" ht="25.5">
      <c r="A5" s="9">
        <v>32</v>
      </c>
      <c r="B5" s="23" t="s">
        <v>7</v>
      </c>
      <c r="C5" s="33">
        <v>2960</v>
      </c>
      <c r="D5" s="32">
        <v>1040</v>
      </c>
      <c r="E5" s="32">
        <v>4000</v>
      </c>
      <c r="F5" s="33">
        <v>5000</v>
      </c>
      <c r="G5" s="46"/>
      <c r="H5" s="46">
        <f t="shared" ref="H5:H11" si="0">F5-G5</f>
        <v>5000</v>
      </c>
      <c r="I5" s="47"/>
      <c r="J5" s="47"/>
      <c r="K5" s="13" t="s">
        <v>53</v>
      </c>
      <c r="L5" s="2"/>
      <c r="M5" s="7"/>
      <c r="N5" s="7"/>
    </row>
    <row r="6" spans="1:14" ht="15">
      <c r="A6" s="9">
        <v>33</v>
      </c>
      <c r="B6" s="24" t="s">
        <v>8</v>
      </c>
      <c r="C6" s="33">
        <v>0</v>
      </c>
      <c r="D6" s="32">
        <f t="shared" ref="D6:D11" si="1">C6/3</f>
        <v>0</v>
      </c>
      <c r="E6" s="32">
        <f t="shared" ref="E6:E11" si="2">D6+C6</f>
        <v>0</v>
      </c>
      <c r="F6" s="33">
        <v>0</v>
      </c>
      <c r="G6" s="46"/>
      <c r="H6" s="46">
        <f t="shared" si="0"/>
        <v>0</v>
      </c>
      <c r="I6" s="47"/>
      <c r="J6" s="47"/>
      <c r="K6" s="13"/>
      <c r="L6" s="2"/>
      <c r="M6" s="7"/>
      <c r="N6" s="7"/>
    </row>
    <row r="7" spans="1:14" ht="30">
      <c r="A7" s="9">
        <v>3311</v>
      </c>
      <c r="B7" s="24" t="s">
        <v>30</v>
      </c>
      <c r="C7" s="34">
        <v>0</v>
      </c>
      <c r="D7" s="32">
        <f t="shared" si="1"/>
        <v>0</v>
      </c>
      <c r="E7" s="32">
        <f t="shared" si="2"/>
        <v>0</v>
      </c>
      <c r="F7" s="34">
        <v>0</v>
      </c>
      <c r="G7" s="46"/>
      <c r="H7" s="46"/>
      <c r="I7" s="47"/>
      <c r="J7" s="47"/>
      <c r="K7" s="13"/>
      <c r="L7" s="2"/>
      <c r="M7" s="7"/>
      <c r="N7" s="7"/>
    </row>
    <row r="8" spans="1:14" ht="15">
      <c r="A8" s="9">
        <v>34</v>
      </c>
      <c r="B8" s="24" t="s">
        <v>9</v>
      </c>
      <c r="C8" s="35">
        <v>5364</v>
      </c>
      <c r="D8" s="32">
        <f t="shared" si="1"/>
        <v>1788</v>
      </c>
      <c r="E8" s="32">
        <f t="shared" si="2"/>
        <v>7152</v>
      </c>
      <c r="F8" s="35">
        <v>10700</v>
      </c>
      <c r="G8" s="46"/>
      <c r="H8" s="46">
        <f t="shared" si="0"/>
        <v>10700</v>
      </c>
      <c r="I8" s="47"/>
      <c r="J8" s="47"/>
      <c r="K8" s="13" t="s">
        <v>70</v>
      </c>
      <c r="L8" s="2"/>
      <c r="M8" s="7"/>
      <c r="N8" s="7"/>
    </row>
    <row r="9" spans="1:14" ht="25.5">
      <c r="A9" s="9">
        <v>35</v>
      </c>
      <c r="B9" s="24" t="s">
        <v>10</v>
      </c>
      <c r="C9" s="35">
        <v>818492</v>
      </c>
      <c r="D9" s="32">
        <f t="shared" si="1"/>
        <v>272830.66666666669</v>
      </c>
      <c r="E9" s="32">
        <f t="shared" si="2"/>
        <v>1091322.6666666667</v>
      </c>
      <c r="F9" s="33">
        <v>1960000</v>
      </c>
      <c r="G9" s="46"/>
      <c r="H9" s="46">
        <f t="shared" si="0"/>
        <v>1960000</v>
      </c>
      <c r="I9" s="47"/>
      <c r="J9" s="47"/>
      <c r="K9" s="13" t="s">
        <v>54</v>
      </c>
      <c r="L9" s="2"/>
      <c r="M9" s="7"/>
      <c r="N9" s="7"/>
    </row>
    <row r="10" spans="1:14" ht="15">
      <c r="A10" s="9">
        <v>36</v>
      </c>
      <c r="B10" s="24" t="s">
        <v>11</v>
      </c>
      <c r="C10" s="35">
        <v>10000</v>
      </c>
      <c r="D10" s="32">
        <v>0</v>
      </c>
      <c r="E10" s="32">
        <v>10000</v>
      </c>
      <c r="F10" s="35">
        <v>0</v>
      </c>
      <c r="G10" s="46"/>
      <c r="H10" s="46">
        <f t="shared" si="0"/>
        <v>0</v>
      </c>
      <c r="I10" s="48">
        <f t="shared" ref="I10:I11" si="3">H10</f>
        <v>0</v>
      </c>
      <c r="J10" s="47"/>
      <c r="K10" s="13"/>
      <c r="L10" s="2"/>
      <c r="M10" s="7"/>
      <c r="N10" s="7"/>
    </row>
    <row r="11" spans="1:14" ht="15">
      <c r="A11" s="9">
        <v>37</v>
      </c>
      <c r="B11" s="24" t="s">
        <v>12</v>
      </c>
      <c r="C11" s="35">
        <v>0</v>
      </c>
      <c r="D11" s="32">
        <f t="shared" si="1"/>
        <v>0</v>
      </c>
      <c r="E11" s="32">
        <f t="shared" si="2"/>
        <v>0</v>
      </c>
      <c r="F11" s="35">
        <v>0</v>
      </c>
      <c r="G11" s="46"/>
      <c r="H11" s="46">
        <f t="shared" si="0"/>
        <v>0</v>
      </c>
      <c r="I11" s="48">
        <f t="shared" si="3"/>
        <v>0</v>
      </c>
      <c r="J11" s="47"/>
      <c r="K11" s="13"/>
      <c r="L11" s="2"/>
      <c r="M11" s="7"/>
      <c r="N11" s="7"/>
    </row>
    <row r="12" spans="1:14" ht="16.5" thickBot="1">
      <c r="A12" s="10"/>
      <c r="B12" s="26" t="s">
        <v>13</v>
      </c>
      <c r="C12" s="36">
        <f>C4+C5+C6+C8+C9+C10+C11</f>
        <v>1614210</v>
      </c>
      <c r="D12" s="36">
        <f>D4+D5+D6+D8+D9+D10+D11</f>
        <v>534790</v>
      </c>
      <c r="E12" s="36">
        <f t="shared" ref="E12:F12" si="4">E4+E5+E6+E8+E9+E10+E11</f>
        <v>2149000</v>
      </c>
      <c r="F12" s="63">
        <f t="shared" si="4"/>
        <v>3525700</v>
      </c>
      <c r="G12" s="49"/>
      <c r="H12" s="49">
        <f>SUM(H4:H11)</f>
        <v>3525700</v>
      </c>
      <c r="I12" s="50">
        <f>SUM(I10:I11)</f>
        <v>0</v>
      </c>
      <c r="J12" s="50"/>
      <c r="K12" s="14"/>
      <c r="L12" s="2"/>
      <c r="M12" s="7"/>
      <c r="N12" s="7"/>
    </row>
    <row r="13" spans="1:14" ht="16.5" thickBot="1">
      <c r="A13" s="11"/>
      <c r="B13" s="27" t="s">
        <v>14</v>
      </c>
      <c r="C13" s="61"/>
      <c r="D13" s="61"/>
      <c r="E13" s="61"/>
      <c r="F13" s="61"/>
      <c r="G13" s="51"/>
      <c r="H13" s="51"/>
      <c r="I13" s="52"/>
      <c r="J13" s="52"/>
      <c r="K13" s="59"/>
      <c r="L13" s="2"/>
      <c r="M13" s="7"/>
      <c r="N13" s="7"/>
    </row>
    <row r="14" spans="1:14" ht="25.5">
      <c r="A14" s="8">
        <v>41</v>
      </c>
      <c r="B14" s="22" t="s">
        <v>25</v>
      </c>
      <c r="C14" s="32">
        <v>610957</v>
      </c>
      <c r="D14" s="32">
        <v>202819</v>
      </c>
      <c r="E14" s="32">
        <v>813776</v>
      </c>
      <c r="F14" s="32">
        <v>1150000</v>
      </c>
      <c r="G14" s="44"/>
      <c r="H14" s="44">
        <f>F14-G14</f>
        <v>1150000</v>
      </c>
      <c r="I14" s="45"/>
      <c r="J14" s="45"/>
      <c r="K14" s="64" t="s">
        <v>55</v>
      </c>
      <c r="L14" s="2"/>
      <c r="M14" s="7"/>
      <c r="N14" s="7"/>
    </row>
    <row r="15" spans="1:14" ht="15">
      <c r="A15" s="8">
        <v>411</v>
      </c>
      <c r="B15" s="22" t="s">
        <v>31</v>
      </c>
      <c r="C15" s="37">
        <v>519334</v>
      </c>
      <c r="D15" s="32">
        <f t="shared" ref="D15:D40" si="5">C15/3</f>
        <v>173111.33333333334</v>
      </c>
      <c r="E15" s="32">
        <f>D15+C15</f>
        <v>692445.33333333337</v>
      </c>
      <c r="F15" s="37">
        <v>977550</v>
      </c>
      <c r="G15" s="44"/>
      <c r="H15" s="44"/>
      <c r="I15" s="45"/>
      <c r="J15" s="45"/>
      <c r="K15" s="64" t="s">
        <v>56</v>
      </c>
      <c r="L15" s="2"/>
      <c r="M15" s="7"/>
      <c r="N15" s="7"/>
    </row>
    <row r="16" spans="1:14" ht="15">
      <c r="A16" s="8">
        <v>412</v>
      </c>
      <c r="B16" s="22" t="s">
        <v>32</v>
      </c>
      <c r="C16" s="37">
        <v>2500</v>
      </c>
      <c r="D16" s="32">
        <v>0</v>
      </c>
      <c r="E16" s="32">
        <f t="shared" ref="E16:E40" si="6">D16+C16</f>
        <v>2500</v>
      </c>
      <c r="F16" s="37">
        <v>0</v>
      </c>
      <c r="G16" s="44"/>
      <c r="H16" s="44"/>
      <c r="I16" s="45"/>
      <c r="J16" s="45"/>
      <c r="K16" s="64"/>
      <c r="L16" s="2"/>
      <c r="M16" s="7"/>
      <c r="N16" s="7"/>
    </row>
    <row r="17" spans="1:14" ht="15">
      <c r="A17" s="8">
        <v>413</v>
      </c>
      <c r="B17" s="22" t="s">
        <v>33</v>
      </c>
      <c r="C17" s="37">
        <v>89123</v>
      </c>
      <c r="D17" s="32">
        <f t="shared" si="5"/>
        <v>29707.666666666668</v>
      </c>
      <c r="E17" s="32">
        <f>D17+C17</f>
        <v>118830.66666666667</v>
      </c>
      <c r="F17" s="37">
        <v>172450</v>
      </c>
      <c r="G17" s="44"/>
      <c r="H17" s="44"/>
      <c r="I17" s="45"/>
      <c r="J17" s="45"/>
      <c r="K17" s="64" t="s">
        <v>57</v>
      </c>
      <c r="L17" s="2"/>
      <c r="M17" s="7"/>
      <c r="N17" s="7"/>
    </row>
    <row r="18" spans="1:14" ht="15">
      <c r="A18" s="9">
        <v>42</v>
      </c>
      <c r="B18" s="23" t="s">
        <v>15</v>
      </c>
      <c r="C18" s="33">
        <v>619251</v>
      </c>
      <c r="D18" s="32">
        <v>224040</v>
      </c>
      <c r="E18" s="32">
        <v>843291</v>
      </c>
      <c r="F18" s="33">
        <v>1110000</v>
      </c>
      <c r="G18" s="46"/>
      <c r="H18" s="46">
        <f t="shared" ref="H18:H27" si="7">F18-G18</f>
        <v>1110000</v>
      </c>
      <c r="I18" s="47"/>
      <c r="J18" s="47"/>
      <c r="K18" s="13"/>
      <c r="L18" s="2"/>
      <c r="M18" s="7"/>
      <c r="N18" s="7"/>
    </row>
    <row r="19" spans="1:14" ht="38.25">
      <c r="A19" s="53">
        <v>4211</v>
      </c>
      <c r="B19" s="24" t="s">
        <v>34</v>
      </c>
      <c r="C19" s="34">
        <v>166548</v>
      </c>
      <c r="D19" s="32">
        <f t="shared" si="5"/>
        <v>55516</v>
      </c>
      <c r="E19" s="32">
        <f>D19+C19</f>
        <v>222064</v>
      </c>
      <c r="F19" s="34">
        <v>250000</v>
      </c>
      <c r="G19" s="46"/>
      <c r="H19" s="46">
        <f t="shared" si="7"/>
        <v>250000</v>
      </c>
      <c r="I19" s="47"/>
      <c r="J19" s="47"/>
      <c r="K19" s="13" t="s">
        <v>58</v>
      </c>
      <c r="L19" s="2"/>
      <c r="M19" s="7"/>
      <c r="N19" s="7"/>
    </row>
    <row r="20" spans="1:14" ht="30">
      <c r="A20" s="53">
        <v>4212</v>
      </c>
      <c r="B20" s="24" t="s">
        <v>35</v>
      </c>
      <c r="C20" s="34">
        <v>0</v>
      </c>
      <c r="D20" s="37">
        <f t="shared" si="5"/>
        <v>0</v>
      </c>
      <c r="E20" s="37">
        <f t="shared" si="6"/>
        <v>0</v>
      </c>
      <c r="F20" s="34">
        <v>4500</v>
      </c>
      <c r="G20" s="46"/>
      <c r="H20" s="46"/>
      <c r="I20" s="47"/>
      <c r="J20" s="47"/>
      <c r="K20" s="13" t="s">
        <v>59</v>
      </c>
      <c r="L20" s="2"/>
      <c r="M20" s="7"/>
      <c r="N20" s="7"/>
    </row>
    <row r="21" spans="1:14" ht="15">
      <c r="A21" s="53">
        <v>4213</v>
      </c>
      <c r="B21" s="24" t="s">
        <v>36</v>
      </c>
      <c r="C21" s="34">
        <v>0</v>
      </c>
      <c r="D21" s="37">
        <f t="shared" si="5"/>
        <v>0</v>
      </c>
      <c r="E21" s="37">
        <f t="shared" si="6"/>
        <v>0</v>
      </c>
      <c r="F21" s="34">
        <v>0</v>
      </c>
      <c r="G21" s="46"/>
      <c r="H21" s="46"/>
      <c r="I21" s="47"/>
      <c r="J21" s="47"/>
      <c r="K21" s="13"/>
      <c r="L21" s="2"/>
      <c r="M21" s="7"/>
      <c r="N21" s="7"/>
    </row>
    <row r="22" spans="1:14" ht="15">
      <c r="A22" s="53">
        <v>422</v>
      </c>
      <c r="B22" s="24" t="s">
        <v>16</v>
      </c>
      <c r="C22" s="34">
        <v>0</v>
      </c>
      <c r="D22" s="37">
        <f t="shared" si="5"/>
        <v>0</v>
      </c>
      <c r="E22" s="37">
        <f t="shared" si="6"/>
        <v>0</v>
      </c>
      <c r="F22" s="34">
        <v>0</v>
      </c>
      <c r="G22" s="46"/>
      <c r="H22" s="46">
        <f t="shared" si="7"/>
        <v>0</v>
      </c>
      <c r="I22" s="47"/>
      <c r="J22" s="47"/>
      <c r="K22" s="13"/>
      <c r="L22" s="2"/>
    </row>
    <row r="23" spans="1:14" ht="15">
      <c r="A23" s="53">
        <v>423</v>
      </c>
      <c r="B23" s="24" t="s">
        <v>37</v>
      </c>
      <c r="C23" s="34">
        <v>3306</v>
      </c>
      <c r="D23" s="37">
        <f t="shared" si="5"/>
        <v>1102</v>
      </c>
      <c r="E23" s="37">
        <f t="shared" ref="E23:E29" si="8">D23+C23</f>
        <v>4408</v>
      </c>
      <c r="F23" s="34">
        <v>28000</v>
      </c>
      <c r="G23" s="46"/>
      <c r="H23" s="46"/>
      <c r="I23" s="47"/>
      <c r="J23" s="47"/>
      <c r="K23" s="13" t="s">
        <v>60</v>
      </c>
      <c r="L23" s="2"/>
    </row>
    <row r="24" spans="1:14" ht="30">
      <c r="A24" s="53">
        <v>424</v>
      </c>
      <c r="B24" s="24" t="s">
        <v>38</v>
      </c>
      <c r="C24" s="34">
        <v>261605</v>
      </c>
      <c r="D24" s="37">
        <f t="shared" si="5"/>
        <v>87201.666666666672</v>
      </c>
      <c r="E24" s="37">
        <f t="shared" si="8"/>
        <v>348806.66666666669</v>
      </c>
      <c r="F24" s="34">
        <v>220000</v>
      </c>
      <c r="G24" s="46"/>
      <c r="H24" s="46"/>
      <c r="I24" s="47"/>
      <c r="J24" s="47"/>
      <c r="K24" s="13"/>
      <c r="L24" s="2"/>
    </row>
    <row r="25" spans="1:14" ht="15">
      <c r="A25" s="53">
        <v>4241</v>
      </c>
      <c r="B25" s="24" t="s">
        <v>39</v>
      </c>
      <c r="C25" s="34">
        <v>0</v>
      </c>
      <c r="D25" s="37">
        <f t="shared" si="5"/>
        <v>0</v>
      </c>
      <c r="E25" s="37">
        <f t="shared" si="8"/>
        <v>0</v>
      </c>
      <c r="F25" s="34">
        <v>0</v>
      </c>
      <c r="G25" s="46"/>
      <c r="H25" s="46"/>
      <c r="I25" s="47"/>
      <c r="J25" s="47"/>
      <c r="K25" s="13"/>
      <c r="L25" s="2"/>
    </row>
    <row r="26" spans="1:14" ht="15">
      <c r="A26" s="53">
        <v>425</v>
      </c>
      <c r="B26" s="24" t="s">
        <v>47</v>
      </c>
      <c r="C26" s="34">
        <v>138549</v>
      </c>
      <c r="D26" s="37">
        <f t="shared" si="5"/>
        <v>46183</v>
      </c>
      <c r="E26" s="37">
        <f t="shared" si="8"/>
        <v>184732</v>
      </c>
      <c r="F26" s="34">
        <v>280000</v>
      </c>
      <c r="G26" s="46"/>
      <c r="H26" s="46">
        <f t="shared" si="7"/>
        <v>280000</v>
      </c>
      <c r="I26" s="47"/>
      <c r="J26" s="47"/>
      <c r="K26" s="13" t="s">
        <v>17</v>
      </c>
      <c r="L26" s="2"/>
    </row>
    <row r="27" spans="1:14" ht="15">
      <c r="A27" s="53">
        <v>4257</v>
      </c>
      <c r="B27" s="24" t="s">
        <v>18</v>
      </c>
      <c r="C27" s="34">
        <v>12301</v>
      </c>
      <c r="D27" s="37">
        <f t="shared" si="5"/>
        <v>4100.333333333333</v>
      </c>
      <c r="E27" s="37">
        <f t="shared" si="8"/>
        <v>16401.333333333332</v>
      </c>
      <c r="F27" s="34">
        <v>40000</v>
      </c>
      <c r="G27" s="46"/>
      <c r="H27" s="46">
        <f t="shared" si="7"/>
        <v>40000</v>
      </c>
      <c r="I27" s="47">
        <v>3000</v>
      </c>
      <c r="J27" s="47"/>
      <c r="K27" s="13" t="s">
        <v>61</v>
      </c>
      <c r="L27" s="2"/>
    </row>
    <row r="28" spans="1:14" ht="38.25">
      <c r="A28" s="53">
        <v>426</v>
      </c>
      <c r="B28" s="24" t="s">
        <v>48</v>
      </c>
      <c r="C28" s="34">
        <v>35957</v>
      </c>
      <c r="D28" s="37">
        <f>C28/3</f>
        <v>11985.666666666666</v>
      </c>
      <c r="E28" s="37">
        <f t="shared" si="8"/>
        <v>47942.666666666664</v>
      </c>
      <c r="F28" s="34">
        <v>75000</v>
      </c>
      <c r="G28" s="46"/>
      <c r="H28" s="46"/>
      <c r="I28" s="47"/>
      <c r="J28" s="47"/>
      <c r="K28" s="13" t="s">
        <v>62</v>
      </c>
      <c r="L28" s="2"/>
    </row>
    <row r="29" spans="1:14" ht="15">
      <c r="A29" s="53">
        <v>4291</v>
      </c>
      <c r="B29" s="25" t="s">
        <v>40</v>
      </c>
      <c r="C29" s="38">
        <v>9791</v>
      </c>
      <c r="D29" s="37">
        <f t="shared" si="5"/>
        <v>3263.6666666666665</v>
      </c>
      <c r="E29" s="37">
        <f t="shared" si="8"/>
        <v>13054.666666666666</v>
      </c>
      <c r="F29" s="34">
        <v>15000</v>
      </c>
      <c r="G29" s="46"/>
      <c r="H29" s="46">
        <f t="shared" ref="H29:H40" si="9">F29-G29</f>
        <v>15000</v>
      </c>
      <c r="I29" s="48">
        <v>-2322.5199999999895</v>
      </c>
      <c r="J29" s="47" t="e">
        <f>-H29/G29</f>
        <v>#DIV/0!</v>
      </c>
      <c r="K29" s="13" t="s">
        <v>63</v>
      </c>
      <c r="L29" s="2"/>
    </row>
    <row r="30" spans="1:14" ht="25.5">
      <c r="A30" s="53">
        <v>4292</v>
      </c>
      <c r="B30" s="25" t="s">
        <v>41</v>
      </c>
      <c r="C30" s="38">
        <v>320</v>
      </c>
      <c r="D30" s="37">
        <v>12680</v>
      </c>
      <c r="E30" s="37">
        <v>13000</v>
      </c>
      <c r="F30" s="34">
        <v>25000</v>
      </c>
      <c r="G30" s="46"/>
      <c r="H30" s="46"/>
      <c r="I30" s="48"/>
      <c r="J30" s="47"/>
      <c r="K30" s="13" t="s">
        <v>64</v>
      </c>
      <c r="L30" s="2"/>
    </row>
    <row r="31" spans="1:14" ht="15">
      <c r="A31" s="53">
        <v>4293</v>
      </c>
      <c r="B31" s="25" t="s">
        <v>42</v>
      </c>
      <c r="C31" s="38">
        <v>0</v>
      </c>
      <c r="D31" s="37">
        <v>5000</v>
      </c>
      <c r="E31" s="37">
        <f t="shared" si="6"/>
        <v>5000</v>
      </c>
      <c r="F31" s="34">
        <v>5000</v>
      </c>
      <c r="G31" s="46"/>
      <c r="H31" s="46"/>
      <c r="I31" s="48"/>
      <c r="J31" s="47"/>
      <c r="K31" s="13" t="s">
        <v>65</v>
      </c>
      <c r="L31" s="2"/>
    </row>
    <row r="32" spans="1:14" ht="15">
      <c r="A32" s="9">
        <v>43</v>
      </c>
      <c r="B32" s="12" t="s">
        <v>19</v>
      </c>
      <c r="C32" s="33">
        <v>0</v>
      </c>
      <c r="D32" s="32">
        <v>30000</v>
      </c>
      <c r="E32" s="32">
        <v>30000</v>
      </c>
      <c r="F32" s="33">
        <v>35000</v>
      </c>
      <c r="G32" s="46"/>
      <c r="H32" s="46">
        <f t="shared" si="9"/>
        <v>35000</v>
      </c>
      <c r="I32" s="48">
        <f>H32</f>
        <v>35000</v>
      </c>
      <c r="J32" s="47"/>
      <c r="K32" s="13" t="s">
        <v>66</v>
      </c>
      <c r="L32" s="2"/>
    </row>
    <row r="33" spans="1:12" ht="25.5">
      <c r="A33" s="9">
        <v>44</v>
      </c>
      <c r="B33" s="12" t="s">
        <v>20</v>
      </c>
      <c r="C33" s="33">
        <v>5306</v>
      </c>
      <c r="D33" s="32">
        <f t="shared" si="5"/>
        <v>1768.6666666666667</v>
      </c>
      <c r="E33" s="32">
        <f>D33+C33</f>
        <v>7074.666666666667</v>
      </c>
      <c r="F33" s="33">
        <v>10000</v>
      </c>
      <c r="G33" s="46"/>
      <c r="H33" s="46">
        <f t="shared" si="9"/>
        <v>10000</v>
      </c>
      <c r="I33" s="48">
        <f t="shared" ref="I33:I40" si="10">H33</f>
        <v>10000</v>
      </c>
      <c r="J33" s="47"/>
      <c r="K33" s="13" t="s">
        <v>68</v>
      </c>
      <c r="L33" s="2"/>
    </row>
    <row r="34" spans="1:12" ht="30">
      <c r="A34" s="9">
        <v>4431</v>
      </c>
      <c r="B34" s="12" t="s">
        <v>43</v>
      </c>
      <c r="C34" s="34">
        <v>3050</v>
      </c>
      <c r="D34" s="32">
        <f t="shared" si="5"/>
        <v>1016.6666666666666</v>
      </c>
      <c r="E34" s="32">
        <f>D34+C34</f>
        <v>4066.6666666666665</v>
      </c>
      <c r="F34" s="34">
        <v>7000</v>
      </c>
      <c r="G34" s="46"/>
      <c r="H34" s="46"/>
      <c r="I34" s="48"/>
      <c r="J34" s="47"/>
      <c r="K34" s="13" t="s">
        <v>67</v>
      </c>
      <c r="L34" s="2"/>
    </row>
    <row r="35" spans="1:12" ht="15">
      <c r="A35" s="9">
        <v>45</v>
      </c>
      <c r="B35" s="12" t="s">
        <v>21</v>
      </c>
      <c r="C35" s="33">
        <v>0</v>
      </c>
      <c r="D35" s="32">
        <f t="shared" si="5"/>
        <v>0</v>
      </c>
      <c r="E35" s="32">
        <f t="shared" si="6"/>
        <v>0</v>
      </c>
      <c r="F35" s="33">
        <v>30000</v>
      </c>
      <c r="G35" s="46"/>
      <c r="H35" s="46">
        <f t="shared" si="9"/>
        <v>30000</v>
      </c>
      <c r="I35" s="48">
        <f t="shared" si="10"/>
        <v>30000</v>
      </c>
      <c r="J35" s="47"/>
      <c r="K35" s="13" t="s">
        <v>69</v>
      </c>
      <c r="L35" s="2"/>
    </row>
    <row r="36" spans="1:12" ht="15">
      <c r="A36" s="9">
        <v>4512</v>
      </c>
      <c r="B36" s="12" t="s">
        <v>44</v>
      </c>
      <c r="C36" s="34">
        <v>0</v>
      </c>
      <c r="D36" s="32">
        <f t="shared" si="5"/>
        <v>0</v>
      </c>
      <c r="E36" s="32">
        <f t="shared" si="6"/>
        <v>0</v>
      </c>
      <c r="F36" s="34">
        <v>30000</v>
      </c>
      <c r="G36" s="46"/>
      <c r="H36" s="46"/>
      <c r="I36" s="48"/>
      <c r="J36" s="47"/>
      <c r="K36" s="13" t="s">
        <v>69</v>
      </c>
      <c r="L36" s="2"/>
    </row>
    <row r="37" spans="1:12" ht="15">
      <c r="A37" s="9">
        <v>452</v>
      </c>
      <c r="B37" s="12" t="s">
        <v>45</v>
      </c>
      <c r="C37" s="34">
        <v>0</v>
      </c>
      <c r="D37" s="32">
        <f t="shared" si="5"/>
        <v>0</v>
      </c>
      <c r="E37" s="32">
        <f t="shared" si="6"/>
        <v>0</v>
      </c>
      <c r="F37" s="34">
        <v>0</v>
      </c>
      <c r="G37" s="46"/>
      <c r="H37" s="46"/>
      <c r="I37" s="48"/>
      <c r="J37" s="47"/>
      <c r="K37" s="13"/>
      <c r="L37" s="2"/>
    </row>
    <row r="38" spans="1:12" ht="15">
      <c r="A38" s="9">
        <v>46</v>
      </c>
      <c r="B38" s="12" t="s">
        <v>22</v>
      </c>
      <c r="C38" s="33">
        <v>227362</v>
      </c>
      <c r="D38" s="32">
        <f t="shared" si="5"/>
        <v>75787.333333333328</v>
      </c>
      <c r="E38" s="32">
        <f>D38+C38</f>
        <v>303149.33333333331</v>
      </c>
      <c r="F38" s="33">
        <v>400000</v>
      </c>
      <c r="G38" s="46"/>
      <c r="H38" s="46">
        <f t="shared" si="9"/>
        <v>400000</v>
      </c>
      <c r="I38" s="48">
        <f t="shared" si="10"/>
        <v>400000</v>
      </c>
      <c r="J38" s="47"/>
      <c r="K38" s="13" t="s">
        <v>49</v>
      </c>
      <c r="L38" s="2"/>
    </row>
    <row r="39" spans="1:12" ht="15">
      <c r="A39" s="9">
        <v>4623</v>
      </c>
      <c r="B39" s="12" t="s">
        <v>46</v>
      </c>
      <c r="C39" s="34">
        <v>0</v>
      </c>
      <c r="D39" s="32">
        <f t="shared" si="5"/>
        <v>0</v>
      </c>
      <c r="E39" s="32">
        <f t="shared" si="6"/>
        <v>0</v>
      </c>
      <c r="F39" s="34">
        <v>0</v>
      </c>
      <c r="G39" s="46"/>
      <c r="H39" s="46"/>
      <c r="I39" s="48"/>
      <c r="J39" s="47"/>
      <c r="K39" s="13"/>
      <c r="L39" s="2"/>
    </row>
    <row r="40" spans="1:12" ht="30">
      <c r="A40" s="9">
        <v>47</v>
      </c>
      <c r="B40" s="12" t="s">
        <v>24</v>
      </c>
      <c r="C40" s="33">
        <v>0</v>
      </c>
      <c r="D40" s="32">
        <f t="shared" si="5"/>
        <v>0</v>
      </c>
      <c r="E40" s="32">
        <f t="shared" si="6"/>
        <v>0</v>
      </c>
      <c r="F40" s="33">
        <v>0</v>
      </c>
      <c r="G40" s="46"/>
      <c r="H40" s="46">
        <f t="shared" si="9"/>
        <v>0</v>
      </c>
      <c r="I40" s="48">
        <f t="shared" si="10"/>
        <v>0</v>
      </c>
      <c r="J40" s="47"/>
      <c r="K40" s="13"/>
      <c r="L40" s="2"/>
    </row>
    <row r="41" spans="1:12" ht="16.5" thickBot="1">
      <c r="A41" s="10"/>
      <c r="B41" s="26" t="s">
        <v>13</v>
      </c>
      <c r="C41" s="39">
        <f>C14+C18+C32+C33+C35+C38+C40</f>
        <v>1462876</v>
      </c>
      <c r="D41" s="39">
        <f>D14+D18+D32+D33+D35+D38+D40</f>
        <v>534415</v>
      </c>
      <c r="E41" s="39">
        <f>E14+E18+E32+E33+E35+E38+E40</f>
        <v>1997291</v>
      </c>
      <c r="F41" s="39">
        <f>F14+F18+F32+F33+F35+F38+F40</f>
        <v>2735000</v>
      </c>
      <c r="G41" s="49"/>
      <c r="H41" s="49">
        <f t="shared" ref="H41" si="11">SUM(H14:H40)</f>
        <v>3320000</v>
      </c>
      <c r="I41" s="50">
        <f>SUM(I27:I40)</f>
        <v>475677.48</v>
      </c>
      <c r="J41" s="50"/>
      <c r="K41" s="14"/>
      <c r="L41" s="2"/>
    </row>
    <row r="42" spans="1:12" ht="54.75" thickBot="1">
      <c r="A42" s="15" t="s">
        <v>26</v>
      </c>
      <c r="B42" s="19" t="s">
        <v>50</v>
      </c>
      <c r="C42" s="30"/>
      <c r="D42" s="30"/>
      <c r="E42" s="30"/>
      <c r="F42" s="54"/>
      <c r="G42" s="55"/>
      <c r="H42" s="55"/>
      <c r="I42" s="56"/>
      <c r="J42" s="56"/>
      <c r="K42" s="16"/>
      <c r="L42" s="2"/>
    </row>
    <row r="43" spans="1:12" ht="16.5" thickBot="1">
      <c r="A43" s="11"/>
      <c r="B43" s="28" t="s">
        <v>23</v>
      </c>
      <c r="C43" s="62">
        <f>C12-C41+C42</f>
        <v>151334</v>
      </c>
      <c r="D43" s="62">
        <f>D12-D41+D42</f>
        <v>375</v>
      </c>
      <c r="E43" s="62">
        <f>E12-E41+E42</f>
        <v>151709</v>
      </c>
      <c r="F43" s="62">
        <f>F12-F41+F42</f>
        <v>790700</v>
      </c>
      <c r="G43" s="57"/>
      <c r="H43" s="57"/>
      <c r="I43" s="58"/>
      <c r="J43" s="58"/>
      <c r="K43" s="60"/>
      <c r="L43" s="2"/>
    </row>
  </sheetData>
  <pageMargins left="0.23622047244094491" right="0.23622047244094491" top="1.1417322834645669" bottom="0.74803149606299213" header="0.31496062992125984" footer="0.31496062992125984"/>
  <pageSetup paperSize="9" scale="59" orientation="portrait" r:id="rId1"/>
  <headerFooter>
    <oddHeader>&amp;C&amp;"-,Regular"&amp;18Udruga BIOM, Preradovićeva 34, Zagreb OIB: 02969783432
&amp;"-,Italic"Financijski plan za 2016. godinu
21.12.2015.</oddHeader>
  </headerFooter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 plan 2016</vt:lpstr>
      <vt:lpstr>'Fin plan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Blazenka Seckar</dc:creator>
  <cp:lastModifiedBy>biom</cp:lastModifiedBy>
  <cp:lastPrinted>2015-12-16T12:57:10Z</cp:lastPrinted>
  <dcterms:created xsi:type="dcterms:W3CDTF">2015-12-07T12:42:36Z</dcterms:created>
  <dcterms:modified xsi:type="dcterms:W3CDTF">2016-06-02T09:54:24Z</dcterms:modified>
</cp:coreProperties>
</file>